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5" rupBuild="14420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xampp\htdocs\HKS\faculty\whogan\"/>
    </mc:Choice>
  </mc:AlternateContent>
  <bookViews>
    <workbookView xWindow="480" yWindow="45" windowWidth="24915" windowHeight="13350" activeTab="1"/>
  </bookViews>
  <sheets>
    <sheet name="Sensitivity Answer" sheetId="4" r:id="rId1"/>
    <sheet name="Sheet1" sheetId="1" r:id="rId2"/>
    <sheet name="Sheet2" sheetId="2" r:id="rId3"/>
    <sheet name="Sheet3" sheetId="3" r:id="rId4"/>
  </sheets>
  <definedNames>
    <definedName name="solver_adj" localSheetId="1" hidden="1">Sheet1!$E$12:$E$22</definedName>
    <definedName name="solver_cvg" localSheetId="1" hidden="1">0.000001</definedName>
    <definedName name="solver_drv" localSheetId="1" hidden="1">2</definedName>
    <definedName name="solver_eng" localSheetId="1" hidden="1">2</definedName>
    <definedName name="solver_est" localSheetId="1" hidden="1">1</definedName>
    <definedName name="solver_itr" localSheetId="1" hidden="1">2147483647</definedName>
    <definedName name="solver_lhs1" localSheetId="1" hidden="1">Sheet1!$I$25:$I$26</definedName>
    <definedName name="solver_lhs2" localSheetId="1" hidden="1">Sheet1!$E$14:$E$20</definedName>
    <definedName name="solver_lhs3" localSheetId="1" hidden="1">Sheet1!$F$29</definedName>
    <definedName name="solver_lhs4" localSheetId="1" hidden="1">Sheet1!$E$39:$E$40</definedName>
    <definedName name="solver_lhs5" localSheetId="1" hidden="1">Sheet1!$E$43:$E$45</definedName>
    <definedName name="solver_lhs6" localSheetId="1" hidden="1">Sheet1!$E$48</definedName>
    <definedName name="solver_lhs7" localSheetId="1" hidden="1">Sheet1!$H$25:$H$26</definedName>
    <definedName name="solver_lhs8" localSheetId="1" hidden="1">Sheet1!$E$33:$E$35</definedName>
    <definedName name="solver_lhs9" localSheetId="1" hidden="1">Sheet1!$H$29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9</definedName>
    <definedName name="solver_nwt" localSheetId="1" hidden="1">1</definedName>
    <definedName name="solver_opt" localSheetId="1" hidden="1">Sheet1!$K$18</definedName>
    <definedName name="solver_pre" localSheetId="1" hidden="1">0.000001</definedName>
    <definedName name="solver_rbv" localSheetId="1" hidden="1">2</definedName>
    <definedName name="solver_rel1" localSheetId="1" hidden="1">2</definedName>
    <definedName name="solver_rel2" localSheetId="1" hidden="1">3</definedName>
    <definedName name="solver_rel3" localSheetId="1" hidden="1">1</definedName>
    <definedName name="solver_rel4" localSheetId="1" hidden="1">1</definedName>
    <definedName name="solver_rel5" localSheetId="1" hidden="1">1</definedName>
    <definedName name="solver_rel6" localSheetId="1" hidden="1">2</definedName>
    <definedName name="solver_rel7" localSheetId="1" hidden="1">2</definedName>
    <definedName name="solver_rel8" localSheetId="1" hidden="1">1</definedName>
    <definedName name="solver_rel9" localSheetId="1" hidden="1">1</definedName>
    <definedName name="solver_rhs1" localSheetId="1" hidden="1">0</definedName>
    <definedName name="solver_rhs2" localSheetId="1" hidden="1">0</definedName>
    <definedName name="solver_rhs3" localSheetId="1" hidden="1">0</definedName>
    <definedName name="solver_rhs4" localSheetId="1" hidden="1">0</definedName>
    <definedName name="solver_rhs5" localSheetId="1" hidden="1">0</definedName>
    <definedName name="solver_rhs6" localSheetId="1" hidden="1">0</definedName>
    <definedName name="solver_rhs7" localSheetId="1" hidden="1">0</definedName>
    <definedName name="solver_rhs8" localSheetId="1" hidden="1">0</definedName>
    <definedName name="solver_rhs9" localSheetId="1" hidden="1">0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V18" i="1" l="1"/>
  <c r="G10" i="1"/>
  <c r="G9" i="1"/>
  <c r="G11" i="1" l="1"/>
  <c r="AB13" i="1"/>
  <c r="AB12" i="1"/>
  <c r="AB4" i="1" a="1"/>
  <c r="AB4" i="1" s="1"/>
  <c r="AB2" i="1"/>
  <c r="E45" i="1"/>
  <c r="F26" i="1" l="1"/>
  <c r="G45" i="1" l="1"/>
  <c r="E44" i="1"/>
  <c r="E43" i="1"/>
  <c r="AB8" i="1" l="1" a="1"/>
  <c r="AB8" i="1" s="1"/>
  <c r="E29" i="1"/>
  <c r="I25" i="1" l="1"/>
  <c r="I26" i="1"/>
  <c r="E33" i="1"/>
  <c r="E26" i="1"/>
  <c r="G26" i="1" s="1"/>
  <c r="H26" i="1" s="1"/>
  <c r="F25" i="1"/>
  <c r="T10" i="1"/>
  <c r="T9" i="1"/>
  <c r="O11" i="1"/>
  <c r="Q11" i="1" s="1"/>
  <c r="O10" i="1"/>
  <c r="AB10" i="1" l="1" a="1"/>
  <c r="AB10" i="1" s="1"/>
  <c r="AB5" i="1" a="1"/>
  <c r="AB5" i="1" s="1"/>
  <c r="T12" i="1"/>
  <c r="Q10" i="1"/>
  <c r="Q12" i="1" s="1"/>
  <c r="O12" i="1"/>
  <c r="T20" i="1" l="1"/>
  <c r="T19" i="1"/>
  <c r="S20" i="1"/>
  <c r="S19" i="1"/>
  <c r="U19" i="1" l="1"/>
  <c r="U20" i="1"/>
  <c r="U21" i="1" l="1"/>
  <c r="E40" i="1"/>
  <c r="E39" i="1"/>
  <c r="D40" i="1"/>
  <c r="E48" i="1"/>
  <c r="AB9" i="1" s="1"/>
  <c r="E35" i="1"/>
  <c r="E34" i="1"/>
  <c r="D44" i="1"/>
  <c r="D43" i="1"/>
  <c r="X10" i="1"/>
  <c r="E25" i="1"/>
  <c r="G25" i="1" s="1"/>
  <c r="H25" i="1" s="1"/>
  <c r="I11" i="1"/>
  <c r="N11" i="1" s="1"/>
  <c r="I10" i="1"/>
  <c r="N10" i="1" s="1"/>
  <c r="I9" i="1"/>
  <c r="X9" i="1"/>
  <c r="D17" i="1"/>
  <c r="D39" i="1" s="1"/>
  <c r="D16" i="1"/>
  <c r="D35" i="1" s="1"/>
  <c r="D15" i="1"/>
  <c r="D34" i="1" s="1"/>
  <c r="D14" i="1"/>
  <c r="D33" i="1" s="1"/>
  <c r="AB11" i="1" l="1" a="1"/>
  <c r="AB11" i="1" s="1"/>
  <c r="AB7" i="1" a="1"/>
  <c r="AB7" i="1" s="1"/>
  <c r="Y10" i="1"/>
  <c r="Y9" i="1"/>
  <c r="N9" i="1"/>
  <c r="N12" i="1" s="1"/>
  <c r="I12" i="1"/>
  <c r="N20" i="1" s="1"/>
  <c r="M9" i="1"/>
  <c r="H29" i="1"/>
  <c r="AB3" i="1" s="1"/>
  <c r="F29" i="1"/>
  <c r="AB6" i="1" s="1"/>
  <c r="M10" i="1"/>
  <c r="M11" i="1"/>
  <c r="Y12" i="1" l="1"/>
  <c r="K18" i="1" s="1"/>
  <c r="AB1" i="1" s="1"/>
  <c r="N21" i="1"/>
  <c r="N18" i="1" l="1"/>
</calcChain>
</file>

<file path=xl/sharedStrings.xml><?xml version="1.0" encoding="utf-8"?>
<sst xmlns="http://purl.oclc.org/ooxml/spreadsheetml/main" count="126" uniqueCount="114">
  <si>
    <t>delta1</t>
  </si>
  <si>
    <t>delta2</t>
  </si>
  <si>
    <t>Bus1</t>
  </si>
  <si>
    <t>Bus2</t>
  </si>
  <si>
    <t>Z_1_2</t>
  </si>
  <si>
    <t>Gen</t>
  </si>
  <si>
    <t>Load</t>
  </si>
  <si>
    <t>Net Load</t>
  </si>
  <si>
    <t>Supply Curves</t>
  </si>
  <si>
    <t>Demand</t>
  </si>
  <si>
    <t>a</t>
  </si>
  <si>
    <t>b</t>
  </si>
  <si>
    <t>MC</t>
  </si>
  <si>
    <t>Cost</t>
  </si>
  <si>
    <t>c</t>
  </si>
  <si>
    <t>d</t>
  </si>
  <si>
    <t>P</t>
  </si>
  <si>
    <t>Gen1</t>
  </si>
  <si>
    <t>Gen2</t>
  </si>
  <si>
    <t>Gen3</t>
  </si>
  <si>
    <t>Load1</t>
  </si>
  <si>
    <t>e_factor</t>
  </si>
  <si>
    <t>Emission Price</t>
  </si>
  <si>
    <t>E_cost</t>
  </si>
  <si>
    <t>Export</t>
  </si>
  <si>
    <t>Load2</t>
  </si>
  <si>
    <t>Bound</t>
  </si>
  <si>
    <t>Flow</t>
  </si>
  <si>
    <t>TotExport</t>
  </si>
  <si>
    <t>Max</t>
  </si>
  <si>
    <t>Objective</t>
  </si>
  <si>
    <t>q</t>
  </si>
  <si>
    <t>Variables</t>
  </si>
  <si>
    <t>Balance=0</t>
  </si>
  <si>
    <t>Constraint&lt;0</t>
  </si>
  <si>
    <t>Benefit</t>
  </si>
  <si>
    <t>Swing1</t>
  </si>
  <si>
    <t>Constraint=0</t>
  </si>
  <si>
    <t>Microsoft Excel 14.0 Sensitivity Report</t>
  </si>
  <si>
    <t>Variable Cells</t>
  </si>
  <si>
    <t>Cell</t>
  </si>
  <si>
    <t>Name</t>
  </si>
  <si>
    <t>Final</t>
  </si>
  <si>
    <t>Value</t>
  </si>
  <si>
    <t>Reduced</t>
  </si>
  <si>
    <t>Constraints</t>
  </si>
  <si>
    <t>$E$12</t>
  </si>
  <si>
    <t>delta1 Variables</t>
  </si>
  <si>
    <t>$E$13</t>
  </si>
  <si>
    <t>delta2 Variables</t>
  </si>
  <si>
    <t>$E$14</t>
  </si>
  <si>
    <t>$E$15</t>
  </si>
  <si>
    <t>$E$16</t>
  </si>
  <si>
    <t>$E$17</t>
  </si>
  <si>
    <t>$E$18</t>
  </si>
  <si>
    <t>Gen1 Variables</t>
  </si>
  <si>
    <t>$E$19</t>
  </si>
  <si>
    <t>Gen2 Variables</t>
  </si>
  <si>
    <t>$E$20</t>
  </si>
  <si>
    <t>Gen3 Variables</t>
  </si>
  <si>
    <t>Load1 Variables</t>
  </si>
  <si>
    <t>Load2 Variables</t>
  </si>
  <si>
    <t>Gen1 Constraint&lt;0</t>
  </si>
  <si>
    <t>Gen2 Constraint&lt;0</t>
  </si>
  <si>
    <t>Gen3 Constraint&lt;0</t>
  </si>
  <si>
    <t>Load1 Constraint&lt;0</t>
  </si>
  <si>
    <t>Load2 Constraint&lt;0</t>
  </si>
  <si>
    <t>TotExport Constraint&lt;0</t>
  </si>
  <si>
    <t>Swing1 Constraint=0</t>
  </si>
  <si>
    <t>Z_1_2 Constraint&lt;0</t>
  </si>
  <si>
    <t>Bus1 Balance=0</t>
  </si>
  <si>
    <t>Bus2 Balance=0</t>
  </si>
  <si>
    <t>Price</t>
  </si>
  <si>
    <t>Crtl-o optimizes and saves solution including duals.  Call Solver at first loading to make sure it is active</t>
  </si>
  <si>
    <t>Model:</t>
  </si>
  <si>
    <t>Shadow</t>
  </si>
  <si>
    <t>Emission Shadow Price</t>
  </si>
  <si>
    <t>A DC21 Model with zonal emission factors and costs.  CAISO EIM 5/30/13 implementation</t>
  </si>
  <si>
    <t>Region 1, in CAISO.  Region 2 outside CAISO but part of EIM and have emission costs.</t>
  </si>
  <si>
    <t>Export2</t>
  </si>
  <si>
    <t>Export3</t>
  </si>
  <si>
    <t>Worksheet: [dc21_EIM.xlsm]Sheet1</t>
  </si>
  <si>
    <t>Export2 Variables</t>
  </si>
  <si>
    <t>Export3 Variables</t>
  </si>
  <si>
    <t>$E$33</t>
  </si>
  <si>
    <t>$E$34</t>
  </si>
  <si>
    <t>$E$39</t>
  </si>
  <si>
    <t>Export2 Constraint&lt;0</t>
  </si>
  <si>
    <t>$E$43</t>
  </si>
  <si>
    <t>Export3 Constraint&lt;0</t>
  </si>
  <si>
    <t>$E$44</t>
  </si>
  <si>
    <t>$H$25</t>
  </si>
  <si>
    <t>ConstraInt&gt;0</t>
  </si>
  <si>
    <t>Z_1_2 ConstraInt&gt;0</t>
  </si>
  <si>
    <t>y1</t>
  </si>
  <si>
    <t>y2</t>
  </si>
  <si>
    <t>yibal=0</t>
  </si>
  <si>
    <t>$E$21</t>
  </si>
  <si>
    <t>y1 Variables</t>
  </si>
  <si>
    <t>$E$22</t>
  </si>
  <si>
    <t>y2 Variables</t>
  </si>
  <si>
    <t>$E$35</t>
  </si>
  <si>
    <t>$E$40</t>
  </si>
  <si>
    <t>$E$45</t>
  </si>
  <si>
    <t>$E$48</t>
  </si>
  <si>
    <t>Bus1 yibal=0</t>
  </si>
  <si>
    <t>$H$26</t>
  </si>
  <si>
    <t>Bus2 yibal=0</t>
  </si>
  <si>
    <t>$H$29</t>
  </si>
  <si>
    <t>$F$29</t>
  </si>
  <si>
    <t>$I$25</t>
  </si>
  <si>
    <t>$I$26</t>
  </si>
  <si>
    <t>Set up for simplex.  Change to GRG is supply and demand slopes introduced.  Note that the sensitivity answer cell references differ when the GRG or Simplex used.</t>
  </si>
  <si>
    <t>Report Created: 6/10/2013 4:49:52 PM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</si>
</sst>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  <font>
      <b/>
      <sz val="11"/>
      <color indexed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start/>
      <end/>
      <top/>
      <bottom/>
      <diagonal/>
    </border>
    <border>
      <start/>
      <end/>
      <top style="medium">
        <color indexed="23"/>
      </top>
      <bottom/>
      <diagonal/>
    </border>
    <border>
      <start/>
      <end/>
      <top/>
      <bottom style="medium">
        <color indexed="23"/>
      </bottom>
      <diagonal/>
    </border>
    <border>
      <start/>
      <end/>
      <top style="thin">
        <color indexed="23"/>
      </top>
      <bottom/>
      <diagonal/>
    </border>
    <border>
      <start/>
      <end/>
      <top style="thin">
        <color indexed="23"/>
      </top>
      <bottom style="medium">
        <color indexed="23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2" fontId="0" fillId="0" borderId="0" xfId="0" applyNumberFormat="1"/>
    <xf numFmtId="164" fontId="0" fillId="0" borderId="0" xfId="0" applyNumberFormat="1"/>
    <xf numFmtId="0" fontId="1" fillId="0" borderId="0" xfId="0" applyFont="1"/>
    <xf numFmtId="0" fontId="0" fillId="0" borderId="3" xfId="0" applyFill="1" applyBorder="1" applyAlignment="1"/>
    <xf numFmtId="0" fontId="0" fillId="0" borderId="4" xfId="0" applyFill="1" applyBorder="1" applyAlignment="1"/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/>
  <dimension ref="A1:H38"/>
  <sheetViews>
    <sheetView showGridLines="0" workbookViewId="0">
      <selection sqref="A1:E72"/>
    </sheetView>
  </sheetViews>
  <sheetFormatPr defaultRowHeight="15" x14ac:dyDescent="0.25"/>
  <cols>
    <col min="1" max="1" width="2.28515625" customWidth="1"/>
    <col min="2" max="2" width="6.28515625" bestFit="1" customWidth="1"/>
    <col min="3" max="3" width="21.5703125" bestFit="1" customWidth="1"/>
    <col min="4" max="5" width="12.7109375" bestFit="1" customWidth="1"/>
  </cols>
  <sheetData>
    <row r="1" spans="1:8" x14ac:dyDescent="0.25">
      <c r="A1" s="4" t="s">
        <v>38</v>
      </c>
    </row>
    <row r="2" spans="1:8" x14ac:dyDescent="0.25">
      <c r="A2" s="4" t="s">
        <v>81</v>
      </c>
    </row>
    <row r="3" spans="1:8" x14ac:dyDescent="0.25">
      <c r="A3" s="4" t="s">
        <v>113</v>
      </c>
    </row>
    <row r="6" spans="1:8" ht="15.75" thickBot="1" x14ac:dyDescent="0.3">
      <c r="A6" t="s">
        <v>39</v>
      </c>
    </row>
    <row r="7" spans="1:8" x14ac:dyDescent="0.25">
      <c r="B7" s="9"/>
      <c r="C7" s="9"/>
      <c r="D7" s="9" t="s">
        <v>42</v>
      </c>
      <c r="E7" s="9" t="s">
        <v>44</v>
      </c>
      <c r="F7" s="7"/>
      <c r="G7" s="7"/>
      <c r="H7" s="7"/>
    </row>
    <row r="8" spans="1:8" ht="15.75" thickBot="1" x14ac:dyDescent="0.3">
      <c r="B8" s="10" t="s">
        <v>40</v>
      </c>
      <c r="C8" s="10" t="s">
        <v>41</v>
      </c>
      <c r="D8" s="10" t="s">
        <v>43</v>
      </c>
      <c r="E8" s="10" t="s">
        <v>13</v>
      </c>
      <c r="F8" s="8"/>
      <c r="G8" s="8"/>
      <c r="H8" s="8"/>
    </row>
    <row r="9" spans="1:8" x14ac:dyDescent="0.25">
      <c r="B9" s="5" t="s">
        <v>46</v>
      </c>
      <c r="C9" s="5" t="s">
        <v>47</v>
      </c>
      <c r="D9" s="5">
        <v>0</v>
      </c>
      <c r="E9" s="5">
        <v>0</v>
      </c>
      <c r="F9" s="5"/>
      <c r="G9" s="5"/>
      <c r="H9" s="5"/>
    </row>
    <row r="10" spans="1:8" x14ac:dyDescent="0.25">
      <c r="B10" s="5" t="s">
        <v>48</v>
      </c>
      <c r="C10" s="5" t="s">
        <v>49</v>
      </c>
      <c r="D10" s="5">
        <v>-100</v>
      </c>
      <c r="E10" s="5">
        <v>0</v>
      </c>
      <c r="F10" s="5"/>
      <c r="G10" s="5"/>
      <c r="H10" s="5"/>
    </row>
    <row r="11" spans="1:8" x14ac:dyDescent="0.25">
      <c r="B11" s="5" t="s">
        <v>50</v>
      </c>
      <c r="C11" s="5" t="s">
        <v>55</v>
      </c>
      <c r="D11" s="5">
        <v>100</v>
      </c>
      <c r="E11" s="5">
        <v>0</v>
      </c>
      <c r="F11" s="5"/>
      <c r="G11" s="5"/>
      <c r="H11" s="5"/>
    </row>
    <row r="12" spans="1:8" x14ac:dyDescent="0.25">
      <c r="B12" s="5" t="s">
        <v>51</v>
      </c>
      <c r="C12" s="5" t="s">
        <v>57</v>
      </c>
      <c r="D12" s="5">
        <v>100</v>
      </c>
      <c r="E12" s="5">
        <v>0</v>
      </c>
      <c r="F12" s="5"/>
      <c r="G12" s="5"/>
      <c r="H12" s="5"/>
    </row>
    <row r="13" spans="1:8" x14ac:dyDescent="0.25">
      <c r="B13" s="5" t="s">
        <v>52</v>
      </c>
      <c r="C13" s="5" t="s">
        <v>59</v>
      </c>
      <c r="D13" s="5">
        <v>50</v>
      </c>
      <c r="E13" s="5">
        <v>0</v>
      </c>
      <c r="F13" s="5"/>
      <c r="G13" s="5"/>
      <c r="H13" s="5"/>
    </row>
    <row r="14" spans="1:8" x14ac:dyDescent="0.25">
      <c r="B14" s="5" t="s">
        <v>53</v>
      </c>
      <c r="C14" s="5" t="s">
        <v>60</v>
      </c>
      <c r="D14" s="5">
        <v>200</v>
      </c>
      <c r="E14" s="5">
        <v>0</v>
      </c>
      <c r="F14" s="5"/>
      <c r="G14" s="5"/>
      <c r="H14" s="5"/>
    </row>
    <row r="15" spans="1:8" x14ac:dyDescent="0.25">
      <c r="B15" s="5" t="s">
        <v>54</v>
      </c>
      <c r="C15" s="5" t="s">
        <v>61</v>
      </c>
      <c r="D15" s="5">
        <v>50</v>
      </c>
      <c r="E15" s="5">
        <v>0</v>
      </c>
      <c r="F15" s="5"/>
      <c r="G15" s="5"/>
      <c r="H15" s="5"/>
    </row>
    <row r="16" spans="1:8" x14ac:dyDescent="0.25">
      <c r="B16" s="5" t="s">
        <v>56</v>
      </c>
      <c r="C16" s="5" t="s">
        <v>82</v>
      </c>
      <c r="D16" s="5">
        <v>100</v>
      </c>
      <c r="E16" s="5">
        <v>0</v>
      </c>
      <c r="F16" s="5"/>
      <c r="G16" s="5"/>
      <c r="H16" s="5"/>
    </row>
    <row r="17" spans="1:8" ht="15.75" thickBot="1" x14ac:dyDescent="0.3">
      <c r="B17" s="5" t="s">
        <v>58</v>
      </c>
      <c r="C17" s="5" t="s">
        <v>83</v>
      </c>
      <c r="D17" s="5">
        <v>0</v>
      </c>
      <c r="E17" s="5">
        <v>-1</v>
      </c>
      <c r="F17" s="6"/>
      <c r="G17" s="6"/>
      <c r="H17" s="6"/>
    </row>
    <row r="18" spans="1:8" x14ac:dyDescent="0.25">
      <c r="B18" s="5" t="s">
        <v>97</v>
      </c>
      <c r="C18" s="5" t="s">
        <v>98</v>
      </c>
      <c r="D18" s="5">
        <v>100</v>
      </c>
      <c r="E18" s="5">
        <v>0</v>
      </c>
    </row>
    <row r="19" spans="1:8" ht="15.75" thickBot="1" x14ac:dyDescent="0.3">
      <c r="B19" s="6" t="s">
        <v>99</v>
      </c>
      <c r="C19" s="6" t="s">
        <v>100</v>
      </c>
      <c r="D19" s="6">
        <v>-100</v>
      </c>
      <c r="E19" s="6">
        <v>0</v>
      </c>
    </row>
    <row r="20" spans="1:8" x14ac:dyDescent="0.25">
      <c r="F20" s="7"/>
      <c r="G20" s="7"/>
      <c r="H20" s="7"/>
    </row>
    <row r="21" spans="1:8" ht="15.75" thickBot="1" x14ac:dyDescent="0.3">
      <c r="A21" t="s">
        <v>45</v>
      </c>
      <c r="F21" s="8"/>
      <c r="G21" s="8"/>
      <c r="H21" s="8"/>
    </row>
    <row r="22" spans="1:8" x14ac:dyDescent="0.25">
      <c r="B22" s="9"/>
      <c r="C22" s="9"/>
      <c r="D22" s="9" t="s">
        <v>42</v>
      </c>
      <c r="E22" s="9" t="s">
        <v>75</v>
      </c>
      <c r="F22" s="5"/>
      <c r="G22" s="5"/>
      <c r="H22" s="5"/>
    </row>
    <row r="23" spans="1:8" ht="15.75" thickBot="1" x14ac:dyDescent="0.3">
      <c r="B23" s="10" t="s">
        <v>40</v>
      </c>
      <c r="C23" s="10" t="s">
        <v>41</v>
      </c>
      <c r="D23" s="10" t="s">
        <v>43</v>
      </c>
      <c r="E23" s="10" t="s">
        <v>72</v>
      </c>
      <c r="F23" s="5"/>
      <c r="G23" s="5"/>
      <c r="H23" s="5"/>
    </row>
    <row r="24" spans="1:8" x14ac:dyDescent="0.25">
      <c r="B24" s="5" t="s">
        <v>110</v>
      </c>
      <c r="C24" s="5" t="s">
        <v>70</v>
      </c>
      <c r="D24" s="5">
        <v>0</v>
      </c>
      <c r="E24" s="5">
        <v>50</v>
      </c>
      <c r="F24" s="5"/>
      <c r="G24" s="5"/>
      <c r="H24" s="5"/>
    </row>
    <row r="25" spans="1:8" x14ac:dyDescent="0.25">
      <c r="B25" s="5" t="s">
        <v>111</v>
      </c>
      <c r="C25" s="5" t="s">
        <v>71</v>
      </c>
      <c r="D25" s="5">
        <v>0</v>
      </c>
      <c r="E25" s="5">
        <v>35</v>
      </c>
      <c r="F25" s="5"/>
      <c r="G25" s="5"/>
      <c r="H25" s="5"/>
    </row>
    <row r="26" spans="1:8" x14ac:dyDescent="0.25">
      <c r="B26" s="5" t="s">
        <v>109</v>
      </c>
      <c r="C26" s="5" t="s">
        <v>69</v>
      </c>
      <c r="D26" s="5">
        <v>-200</v>
      </c>
      <c r="E26" s="5">
        <v>0</v>
      </c>
      <c r="F26" s="5"/>
      <c r="G26" s="5"/>
      <c r="H26" s="5"/>
    </row>
    <row r="27" spans="1:8" x14ac:dyDescent="0.25">
      <c r="B27" s="5" t="s">
        <v>86</v>
      </c>
      <c r="C27" s="5" t="s">
        <v>65</v>
      </c>
      <c r="D27" s="5">
        <v>0</v>
      </c>
      <c r="E27" s="5">
        <v>150</v>
      </c>
      <c r="F27" s="5"/>
      <c r="G27" s="5"/>
      <c r="H27" s="5"/>
    </row>
    <row r="28" spans="1:8" x14ac:dyDescent="0.25">
      <c r="B28" s="5" t="s">
        <v>102</v>
      </c>
      <c r="C28" s="5" t="s">
        <v>66</v>
      </c>
      <c r="D28" s="5">
        <v>0</v>
      </c>
      <c r="E28" s="5">
        <v>170</v>
      </c>
      <c r="F28" s="5"/>
      <c r="G28" s="5"/>
      <c r="H28" s="5"/>
    </row>
    <row r="29" spans="1:8" x14ac:dyDescent="0.25">
      <c r="B29" s="5" t="s">
        <v>88</v>
      </c>
      <c r="C29" s="5" t="s">
        <v>87</v>
      </c>
      <c r="D29" s="5">
        <v>0</v>
      </c>
      <c r="E29" s="5">
        <v>5</v>
      </c>
      <c r="F29" s="5"/>
      <c r="G29" s="5"/>
      <c r="H29" s="5"/>
    </row>
    <row r="30" spans="1:8" x14ac:dyDescent="0.25">
      <c r="B30" s="5" t="s">
        <v>90</v>
      </c>
      <c r="C30" s="5" t="s">
        <v>89</v>
      </c>
      <c r="D30" s="5">
        <v>-50</v>
      </c>
      <c r="E30" s="5">
        <v>0</v>
      </c>
      <c r="F30" s="5"/>
      <c r="G30" s="5"/>
      <c r="H30" s="5"/>
    </row>
    <row r="31" spans="1:8" x14ac:dyDescent="0.25">
      <c r="B31" s="5" t="s">
        <v>103</v>
      </c>
      <c r="C31" s="5" t="s">
        <v>67</v>
      </c>
      <c r="D31" s="5">
        <v>0</v>
      </c>
      <c r="E31" s="5">
        <v>5</v>
      </c>
      <c r="F31" s="5"/>
      <c r="G31" s="5"/>
      <c r="H31" s="5"/>
    </row>
    <row r="32" spans="1:8" x14ac:dyDescent="0.25">
      <c r="B32" s="5" t="s">
        <v>104</v>
      </c>
      <c r="C32" s="5" t="s">
        <v>68</v>
      </c>
      <c r="D32" s="5">
        <v>0</v>
      </c>
      <c r="E32" s="5">
        <v>0</v>
      </c>
      <c r="F32" s="5"/>
      <c r="G32" s="5"/>
      <c r="H32" s="5"/>
    </row>
    <row r="33" spans="2:8" x14ac:dyDescent="0.25">
      <c r="B33" s="5" t="s">
        <v>91</v>
      </c>
      <c r="C33" s="5" t="s">
        <v>105</v>
      </c>
      <c r="D33" s="5">
        <v>0</v>
      </c>
      <c r="E33" s="5">
        <v>50</v>
      </c>
      <c r="F33" s="5"/>
      <c r="G33" s="5"/>
      <c r="H33" s="5"/>
    </row>
    <row r="34" spans="2:8" ht="15.75" thickBot="1" x14ac:dyDescent="0.3">
      <c r="B34" s="5" t="s">
        <v>106</v>
      </c>
      <c r="C34" s="5" t="s">
        <v>107</v>
      </c>
      <c r="D34" s="5">
        <v>0</v>
      </c>
      <c r="E34" s="5">
        <v>30</v>
      </c>
      <c r="F34" s="6"/>
      <c r="G34" s="6"/>
      <c r="H34" s="6"/>
    </row>
    <row r="35" spans="2:8" x14ac:dyDescent="0.25">
      <c r="B35" s="5" t="s">
        <v>84</v>
      </c>
      <c r="C35" s="5" t="s">
        <v>62</v>
      </c>
      <c r="D35" s="5">
        <v>-200</v>
      </c>
      <c r="E35" s="5">
        <v>0</v>
      </c>
    </row>
    <row r="36" spans="2:8" x14ac:dyDescent="0.25">
      <c r="B36" s="5" t="s">
        <v>85</v>
      </c>
      <c r="C36" s="5" t="s">
        <v>63</v>
      </c>
      <c r="D36" s="5">
        <v>-100</v>
      </c>
      <c r="E36" s="5">
        <v>0</v>
      </c>
    </row>
    <row r="37" spans="2:8" x14ac:dyDescent="0.25">
      <c r="B37" s="5" t="s">
        <v>101</v>
      </c>
      <c r="C37" s="5" t="s">
        <v>64</v>
      </c>
      <c r="D37" s="5">
        <v>-150</v>
      </c>
      <c r="E37" s="5">
        <v>0</v>
      </c>
    </row>
    <row r="38" spans="2:8" ht="15.75" thickBot="1" x14ac:dyDescent="0.3">
      <c r="B38" s="6" t="s">
        <v>108</v>
      </c>
      <c r="C38" s="6" t="s">
        <v>93</v>
      </c>
      <c r="D38" s="6">
        <v>0</v>
      </c>
      <c r="E38" s="6">
        <v>15</v>
      </c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1:AB75"/>
  <sheetViews>
    <sheetView tabSelected="1" workbookViewId="0">
      <selection activeCell="J8" sqref="J8"/>
    </sheetView>
  </sheetViews>
  <sheetFormatPr defaultRowHeight="15" x14ac:dyDescent="0.25"/>
  <cols>
    <col min="6" max="6" width="12.140625" bestFit="1" customWidth="1"/>
    <col min="12" max="12" width="10" bestFit="1" customWidth="1"/>
    <col min="14" max="14" width="9.5703125" bestFit="1" customWidth="1"/>
    <col min="25" max="25" width="11.5703125" bestFit="1" customWidth="1"/>
    <col min="26" max="26" width="12" bestFit="1" customWidth="1"/>
  </cols>
  <sheetData>
    <row r="1" spans="1:28" x14ac:dyDescent="0.25">
      <c r="A1" t="s">
        <v>77</v>
      </c>
      <c r="L1" t="s">
        <v>73</v>
      </c>
      <c r="AA1" t="s">
        <v>74</v>
      </c>
      <c r="AB1" s="3">
        <f>MAX($K$18)</f>
        <v>40000</v>
      </c>
    </row>
    <row r="2" spans="1:28" x14ac:dyDescent="0.25">
      <c r="A2" s="1" t="d">
        <v>2013-06-06</v>
      </c>
      <c r="AB2">
        <f>COUNT($E$12:$E$22)</f>
        <v>11</v>
      </c>
    </row>
    <row r="3" spans="1:28" x14ac:dyDescent="0.25">
      <c r="A3" t="s">
        <v>78</v>
      </c>
      <c r="AB3" t="b">
        <f>$H$29&lt;=0</f>
        <v>1</v>
      </c>
    </row>
    <row r="4" spans="1:28" x14ac:dyDescent="0.25">
      <c r="O4" t="s">
        <v>112</v>
      </c>
      <c r="AB4" t="b">
        <f t="array" ref="AB4">$E$14:$E$20&gt;=0</f>
        <v>1</v>
      </c>
    </row>
    <row r="5" spans="1:28" x14ac:dyDescent="0.25">
      <c r="K5" t="s">
        <v>22</v>
      </c>
      <c r="M5">
        <v>6</v>
      </c>
      <c r="AB5" t="b">
        <f t="array" ref="AB5">$I$25:$I$26=0</f>
        <v>1</v>
      </c>
    </row>
    <row r="6" spans="1:28" x14ac:dyDescent="0.25">
      <c r="AB6" t="b">
        <f>$F$29&lt;=0</f>
        <v>1</v>
      </c>
    </row>
    <row r="7" spans="1:28" x14ac:dyDescent="0.25">
      <c r="J7" t="s">
        <v>8</v>
      </c>
      <c r="S7" t="s">
        <v>9</v>
      </c>
      <c r="AB7" t="b">
        <f t="array" ref="AB7">$E$39:$E$40&lt;=0</f>
        <v>1</v>
      </c>
    </row>
    <row r="8" spans="1:28" x14ac:dyDescent="0.25">
      <c r="G8" t="s">
        <v>72</v>
      </c>
      <c r="I8" t="s">
        <v>31</v>
      </c>
      <c r="J8" t="s">
        <v>10</v>
      </c>
      <c r="K8" t="s">
        <v>11</v>
      </c>
      <c r="L8" t="s">
        <v>29</v>
      </c>
      <c r="M8" t="s">
        <v>12</v>
      </c>
      <c r="N8" t="s">
        <v>13</v>
      </c>
      <c r="O8" t="s">
        <v>24</v>
      </c>
      <c r="P8" t="s">
        <v>21</v>
      </c>
      <c r="Q8" t="s">
        <v>23</v>
      </c>
      <c r="T8" t="s">
        <v>31</v>
      </c>
      <c r="U8" t="s">
        <v>14</v>
      </c>
      <c r="V8" t="s">
        <v>15</v>
      </c>
      <c r="W8" t="s">
        <v>29</v>
      </c>
      <c r="X8" t="s">
        <v>16</v>
      </c>
      <c r="Y8" t="s">
        <v>35</v>
      </c>
      <c r="AB8" t="b">
        <f t="array" ref="AB8">$E$43:$E$45&lt;=0</f>
        <v>1</v>
      </c>
    </row>
    <row r="9" spans="1:28" x14ac:dyDescent="0.25">
      <c r="G9" s="2">
        <f>+'Sensitivity Answer'!E33</f>
        <v>50</v>
      </c>
      <c r="H9" t="s">
        <v>17</v>
      </c>
      <c r="I9" s="2">
        <f>+E14</f>
        <v>100</v>
      </c>
      <c r="J9">
        <v>50</v>
      </c>
      <c r="K9">
        <v>0</v>
      </c>
      <c r="L9">
        <v>300</v>
      </c>
      <c r="M9" s="2">
        <f t="shared" ref="M9:M11" si="0">+J9+K9*I9</f>
        <v>50</v>
      </c>
      <c r="N9">
        <f>+J9*I9+0.5*K9*I9^2</f>
        <v>5000</v>
      </c>
      <c r="O9" s="2"/>
      <c r="P9">
        <v>0</v>
      </c>
      <c r="S9" t="s">
        <v>20</v>
      </c>
      <c r="T9" s="2">
        <f>+E17</f>
        <v>200</v>
      </c>
      <c r="U9">
        <v>200</v>
      </c>
      <c r="V9">
        <v>0</v>
      </c>
      <c r="W9">
        <v>200</v>
      </c>
      <c r="X9">
        <f>+U9+V9*T9</f>
        <v>200</v>
      </c>
      <c r="Y9" s="3">
        <f>+U9*T9-((U9-X9)/2)*T9</f>
        <v>40000</v>
      </c>
      <c r="AB9" t="b">
        <f>$E$48=0</f>
        <v>1</v>
      </c>
    </row>
    <row r="10" spans="1:28" x14ac:dyDescent="0.25">
      <c r="G10" s="2">
        <f>+'Sensitivity Answer'!E34</f>
        <v>30</v>
      </c>
      <c r="H10" t="s">
        <v>18</v>
      </c>
      <c r="I10" s="2">
        <f>+E15</f>
        <v>100</v>
      </c>
      <c r="J10">
        <v>35</v>
      </c>
      <c r="K10">
        <v>0</v>
      </c>
      <c r="L10">
        <v>200</v>
      </c>
      <c r="M10" s="2">
        <f t="shared" si="0"/>
        <v>35</v>
      </c>
      <c r="N10">
        <f>+J10*I10+0.5*K10*I10^2</f>
        <v>3500</v>
      </c>
      <c r="O10" s="2">
        <f>+E19</f>
        <v>100</v>
      </c>
      <c r="P10">
        <v>0</v>
      </c>
      <c r="Q10">
        <f>+O10*P10*$M$5</f>
        <v>0</v>
      </c>
      <c r="S10" t="s">
        <v>25</v>
      </c>
      <c r="T10" s="2">
        <f>+E18</f>
        <v>50</v>
      </c>
      <c r="U10">
        <v>200</v>
      </c>
      <c r="V10">
        <v>0</v>
      </c>
      <c r="W10">
        <v>50</v>
      </c>
      <c r="X10">
        <f t="shared" ref="X10" si="1">+U10+V10*T10</f>
        <v>200</v>
      </c>
      <c r="Y10" s="3">
        <f t="shared" ref="Y10" si="2">+U10*T10-((U10-X10)/2)*T10</f>
        <v>10000</v>
      </c>
      <c r="AB10" t="b">
        <f t="array" ref="AB10">$E$33:$E$35&lt;=0</f>
        <v>1</v>
      </c>
    </row>
    <row r="11" spans="1:28" x14ac:dyDescent="0.25">
      <c r="E11" t="s">
        <v>32</v>
      </c>
      <c r="G11" s="2">
        <f>+G10</f>
        <v>30</v>
      </c>
      <c r="H11" t="s">
        <v>19</v>
      </c>
      <c r="I11" s="2">
        <f>+E16</f>
        <v>50</v>
      </c>
      <c r="J11">
        <v>30</v>
      </c>
      <c r="K11">
        <v>0</v>
      </c>
      <c r="L11">
        <v>200</v>
      </c>
      <c r="M11" s="2">
        <f t="shared" si="0"/>
        <v>30</v>
      </c>
      <c r="N11">
        <f>+J11*I11+0.5*K11*I11^2</f>
        <v>1500</v>
      </c>
      <c r="O11" s="2">
        <f>+E20</f>
        <v>0</v>
      </c>
      <c r="P11">
        <v>1</v>
      </c>
      <c r="Q11">
        <f>+O11*P11*$M$5</f>
        <v>0</v>
      </c>
      <c r="T11" s="2"/>
      <c r="Y11" s="3"/>
      <c r="AB11" t="b">
        <f t="array" ref="AB11">$H$25:$H$26=0</f>
        <v>1</v>
      </c>
    </row>
    <row r="12" spans="1:28" x14ac:dyDescent="0.25">
      <c r="D12" t="s">
        <v>0</v>
      </c>
      <c r="E12" s="2">
        <v>0</v>
      </c>
      <c r="G12" s="2"/>
      <c r="I12" s="2">
        <f>+SUM(I9:I11)</f>
        <v>250</v>
      </c>
      <c r="M12" s="2"/>
      <c r="N12">
        <f>+SUM(N9:N11)</f>
        <v>10000</v>
      </c>
      <c r="O12" s="2">
        <f>+SUM(O10:O11)</f>
        <v>100</v>
      </c>
      <c r="Q12">
        <f>+SUM(Q10:Q11)</f>
        <v>0</v>
      </c>
      <c r="T12" s="2">
        <f>+SUM(T9:T10)</f>
        <v>250</v>
      </c>
      <c r="Y12" s="3">
        <f>+SUM(Y9:Y10)</f>
        <v>50000</v>
      </c>
      <c r="AB12">
        <f>{32767,32767,0.000001,0.01,TRUE,FALSE,TRUE,1,2,1,0.000001,FALSE}</f>
        <v>32767</v>
      </c>
    </row>
    <row r="13" spans="1:28" x14ac:dyDescent="0.25">
      <c r="D13" t="s">
        <v>1</v>
      </c>
      <c r="E13" s="2">
        <v>-100</v>
      </c>
      <c r="G13" s="2"/>
      <c r="I13" s="2"/>
      <c r="M13" s="2"/>
      <c r="O13" s="2"/>
      <c r="Q13" s="2"/>
      <c r="T13" s="2"/>
      <c r="Y13" s="3"/>
      <c r="AB13">
        <f>{0,0,2,100,0,FALSE,FALSE,0.075,0,0,FALSE,30}</f>
        <v>0</v>
      </c>
    </row>
    <row r="14" spans="1:28" x14ac:dyDescent="0.25">
      <c r="D14" t="str">
        <f>+H9</f>
        <v>Gen1</v>
      </c>
      <c r="E14" s="2">
        <v>100</v>
      </c>
      <c r="G14" s="2"/>
      <c r="I14" s="2"/>
      <c r="M14" s="2"/>
      <c r="O14" s="2"/>
      <c r="Q14" s="2"/>
      <c r="T14" s="2"/>
      <c r="Y14" s="3"/>
    </row>
    <row r="15" spans="1:28" x14ac:dyDescent="0.25">
      <c r="D15" t="str">
        <f>+H10</f>
        <v>Gen2</v>
      </c>
      <c r="E15" s="2">
        <v>100</v>
      </c>
      <c r="Y15" s="2"/>
    </row>
    <row r="16" spans="1:28" x14ac:dyDescent="0.25">
      <c r="D16" t="str">
        <f>+H11</f>
        <v>Gen3</v>
      </c>
      <c r="E16" s="2">
        <v>50</v>
      </c>
    </row>
    <row r="17" spans="4:22" x14ac:dyDescent="0.25">
      <c r="D17" t="str">
        <f>+S9</f>
        <v>Load1</v>
      </c>
      <c r="E17" s="2">
        <v>200</v>
      </c>
    </row>
    <row r="18" spans="4:22" x14ac:dyDescent="0.25">
      <c r="D18" t="s">
        <v>25</v>
      </c>
      <c r="E18" s="2">
        <v>50</v>
      </c>
      <c r="J18" t="s">
        <v>30</v>
      </c>
      <c r="K18" s="3">
        <f>+Y12-N12-Q12</f>
        <v>40000</v>
      </c>
      <c r="M18">
        <v>40000</v>
      </c>
      <c r="N18">
        <f>+M18-K18</f>
        <v>0</v>
      </c>
      <c r="S18" t="s">
        <v>76</v>
      </c>
      <c r="V18">
        <f>+'Sensitivity Answer'!E31</f>
        <v>5</v>
      </c>
    </row>
    <row r="19" spans="4:22" x14ac:dyDescent="0.25">
      <c r="D19" t="s">
        <v>79</v>
      </c>
      <c r="E19" s="2">
        <v>100</v>
      </c>
      <c r="S19" t="str">
        <f>+D19</f>
        <v>Export2</v>
      </c>
      <c r="T19">
        <f>+E19</f>
        <v>100</v>
      </c>
      <c r="U19">
        <f>+T19*$V$18</f>
        <v>500</v>
      </c>
    </row>
    <row r="20" spans="4:22" x14ac:dyDescent="0.25">
      <c r="D20" t="s">
        <v>80</v>
      </c>
      <c r="E20" s="2">
        <v>0</v>
      </c>
      <c r="N20" s="2">
        <f>+SUM(I12:I14)-SUM(T12:T14)</f>
        <v>0</v>
      </c>
      <c r="S20" t="str">
        <f>+D20</f>
        <v>Export3</v>
      </c>
      <c r="T20">
        <f>+E20</f>
        <v>0</v>
      </c>
      <c r="U20">
        <f t="shared" ref="U20" si="3">+T20*$V$18</f>
        <v>0</v>
      </c>
    </row>
    <row r="21" spans="4:22" x14ac:dyDescent="0.25">
      <c r="D21" t="s">
        <v>94</v>
      </c>
      <c r="E21" s="2">
        <v>100</v>
      </c>
      <c r="N21" s="2">
        <f>+N20-O12</f>
        <v>-100</v>
      </c>
      <c r="U21">
        <f>+SUM(U19:U20)</f>
        <v>500</v>
      </c>
    </row>
    <row r="22" spans="4:22" x14ac:dyDescent="0.25">
      <c r="D22" t="s">
        <v>95</v>
      </c>
      <c r="E22" s="2">
        <v>-100</v>
      </c>
    </row>
    <row r="23" spans="4:22" x14ac:dyDescent="0.25">
      <c r="E23" s="2"/>
    </row>
    <row r="24" spans="4:22" x14ac:dyDescent="0.25">
      <c r="E24" t="s">
        <v>5</v>
      </c>
      <c r="F24" t="s">
        <v>6</v>
      </c>
      <c r="G24" t="s">
        <v>7</v>
      </c>
      <c r="H24" t="s">
        <v>96</v>
      </c>
      <c r="I24" t="s">
        <v>33</v>
      </c>
    </row>
    <row r="25" spans="4:22" x14ac:dyDescent="0.25">
      <c r="D25" t="s">
        <v>2</v>
      </c>
      <c r="E25" s="2">
        <f>+E14</f>
        <v>100</v>
      </c>
      <c r="F25" s="2">
        <f>+E17</f>
        <v>200</v>
      </c>
      <c r="G25" s="2">
        <f>+F25-E25</f>
        <v>100</v>
      </c>
      <c r="H25" s="2">
        <f>-(+E21-G25)</f>
        <v>0</v>
      </c>
      <c r="I25" s="2">
        <f>+E21+E29</f>
        <v>0</v>
      </c>
    </row>
    <row r="26" spans="4:22" x14ac:dyDescent="0.25">
      <c r="D26" t="s">
        <v>3</v>
      </c>
      <c r="E26" s="2">
        <f>+E15+E16</f>
        <v>150</v>
      </c>
      <c r="F26" s="2">
        <f>+E18</f>
        <v>50</v>
      </c>
      <c r="G26" s="2">
        <f>+F26-E26</f>
        <v>-100</v>
      </c>
      <c r="H26" s="2">
        <f>-(+E22-G26)</f>
        <v>0</v>
      </c>
      <c r="I26" s="2">
        <f>+E22-E29</f>
        <v>0</v>
      </c>
    </row>
    <row r="27" spans="4:22" x14ac:dyDescent="0.25">
      <c r="E27" s="2"/>
    </row>
    <row r="28" spans="4:22" x14ac:dyDescent="0.25">
      <c r="E28" t="s">
        <v>27</v>
      </c>
      <c r="F28" t="s">
        <v>34</v>
      </c>
      <c r="G28" t="s">
        <v>26</v>
      </c>
      <c r="H28" t="s">
        <v>92</v>
      </c>
    </row>
    <row r="29" spans="4:22" x14ac:dyDescent="0.25">
      <c r="D29" t="s">
        <v>4</v>
      </c>
      <c r="E29" s="2">
        <f>+E13-E12</f>
        <v>-100</v>
      </c>
      <c r="F29" s="2">
        <f>+E29-G29</f>
        <v>-200</v>
      </c>
      <c r="G29">
        <v>100</v>
      </c>
      <c r="H29" s="2">
        <f>-E29-G29</f>
        <v>0</v>
      </c>
    </row>
    <row r="30" spans="4:22" x14ac:dyDescent="0.25">
      <c r="E30" s="2"/>
    </row>
    <row r="32" spans="4:22" x14ac:dyDescent="0.25">
      <c r="E32" t="s">
        <v>34</v>
      </c>
    </row>
    <row r="33" spans="4:11" x14ac:dyDescent="0.25">
      <c r="D33" t="str">
        <f>+D14</f>
        <v>Gen1</v>
      </c>
      <c r="E33" s="2">
        <f>+E14-L9</f>
        <v>-200</v>
      </c>
    </row>
    <row r="34" spans="4:11" x14ac:dyDescent="0.25">
      <c r="D34" t="str">
        <f>+D15</f>
        <v>Gen2</v>
      </c>
      <c r="E34" s="2">
        <f>+E15-L10</f>
        <v>-100</v>
      </c>
    </row>
    <row r="35" spans="4:11" x14ac:dyDescent="0.25">
      <c r="D35" t="str">
        <f>+D16</f>
        <v>Gen3</v>
      </c>
      <c r="E35" s="2">
        <f>+E16-L11</f>
        <v>-150</v>
      </c>
    </row>
    <row r="37" spans="4:11" x14ac:dyDescent="0.25">
      <c r="K37" s="2"/>
    </row>
    <row r="38" spans="4:11" x14ac:dyDescent="0.25">
      <c r="E38" t="s">
        <v>34</v>
      </c>
    </row>
    <row r="39" spans="4:11" x14ac:dyDescent="0.25">
      <c r="D39" t="str">
        <f>+D17</f>
        <v>Load1</v>
      </c>
      <c r="E39" s="2">
        <f>+E17-W9</f>
        <v>0</v>
      </c>
      <c r="F39" s="2"/>
      <c r="G39" s="2"/>
      <c r="H39" s="2"/>
    </row>
    <row r="40" spans="4:11" x14ac:dyDescent="0.25">
      <c r="D40" t="str">
        <f>+D18</f>
        <v>Load2</v>
      </c>
      <c r="E40" s="2">
        <f>+E18-W10</f>
        <v>0</v>
      </c>
      <c r="F40" s="2"/>
      <c r="G40" s="2"/>
      <c r="H40" s="2"/>
    </row>
    <row r="41" spans="4:11" x14ac:dyDescent="0.25">
      <c r="E41" s="2"/>
      <c r="F41" s="2"/>
      <c r="G41" s="2"/>
      <c r="H41" s="2"/>
    </row>
    <row r="42" spans="4:11" x14ac:dyDescent="0.25">
      <c r="E42" t="s">
        <v>34</v>
      </c>
      <c r="F42" s="2"/>
      <c r="G42" s="2"/>
      <c r="H42" s="2"/>
    </row>
    <row r="43" spans="4:11" x14ac:dyDescent="0.25">
      <c r="D43" t="str">
        <f>+D19</f>
        <v>Export2</v>
      </c>
      <c r="E43" s="2">
        <f>+E19-E15</f>
        <v>0</v>
      </c>
    </row>
    <row r="44" spans="4:11" x14ac:dyDescent="0.25">
      <c r="D44" t="str">
        <f>+D20</f>
        <v>Export3</v>
      </c>
      <c r="E44" s="2">
        <f>+E20-E16</f>
        <v>-50</v>
      </c>
    </row>
    <row r="45" spans="4:11" x14ac:dyDescent="0.25">
      <c r="D45" t="s">
        <v>28</v>
      </c>
      <c r="E45" s="2">
        <f>-E22-SUM(E19:E20)</f>
        <v>0</v>
      </c>
      <c r="G45" s="2">
        <f>+SUM(G15:G16)-G18-SUM(G19:G20)</f>
        <v>0</v>
      </c>
      <c r="I45" s="2"/>
      <c r="J45" s="2"/>
    </row>
    <row r="46" spans="4:11" x14ac:dyDescent="0.25">
      <c r="I46" s="2"/>
      <c r="J46" s="2"/>
    </row>
    <row r="47" spans="4:11" x14ac:dyDescent="0.25">
      <c r="E47" t="s">
        <v>37</v>
      </c>
      <c r="F47" s="2"/>
      <c r="H47" s="2"/>
    </row>
    <row r="48" spans="4:11" x14ac:dyDescent="0.25">
      <c r="D48" t="s">
        <v>36</v>
      </c>
      <c r="E48" s="2">
        <f>+E12</f>
        <v>0</v>
      </c>
      <c r="F48" s="2"/>
      <c r="H48" s="2"/>
    </row>
    <row r="49" spans="5:8" x14ac:dyDescent="0.25">
      <c r="E49" s="2"/>
      <c r="F49" s="2"/>
      <c r="H49" s="2"/>
    </row>
    <row r="50" spans="5:8" x14ac:dyDescent="0.25">
      <c r="E50" s="2"/>
      <c r="F50" s="2"/>
      <c r="H50" s="2"/>
    </row>
    <row r="51" spans="5:8" x14ac:dyDescent="0.25">
      <c r="E51" s="2"/>
      <c r="F51" s="2"/>
      <c r="H51" s="2"/>
    </row>
    <row r="52" spans="5:8" x14ac:dyDescent="0.25">
      <c r="E52" s="2"/>
      <c r="F52" s="2"/>
      <c r="H52" s="2"/>
    </row>
    <row r="53" spans="5:8" x14ac:dyDescent="0.25">
      <c r="E53" s="2"/>
      <c r="F53" s="2"/>
      <c r="H53" s="2"/>
    </row>
    <row r="59" spans="5:8" x14ac:dyDescent="0.25">
      <c r="E59" s="2"/>
    </row>
    <row r="60" spans="5:8" x14ac:dyDescent="0.25">
      <c r="E60" s="2"/>
    </row>
    <row r="61" spans="5:8" x14ac:dyDescent="0.25">
      <c r="E61" s="2"/>
    </row>
    <row r="62" spans="5:8" x14ac:dyDescent="0.25">
      <c r="E62" s="2"/>
    </row>
    <row r="66" spans="5:5" x14ac:dyDescent="0.25">
      <c r="E66" s="2"/>
    </row>
    <row r="67" spans="5:5" x14ac:dyDescent="0.25">
      <c r="E67" s="2"/>
    </row>
    <row r="68" spans="5:5" x14ac:dyDescent="0.25">
      <c r="E68" s="2"/>
    </row>
    <row r="69" spans="5:5" x14ac:dyDescent="0.25">
      <c r="E69" s="2"/>
    </row>
    <row r="70" spans="5:5" x14ac:dyDescent="0.25">
      <c r="E70" s="2"/>
    </row>
    <row r="74" spans="5:5" x14ac:dyDescent="0.25">
      <c r="E74" s="2"/>
    </row>
    <row r="75" spans="5:5" x14ac:dyDescent="0.25">
      <c r="E75" s="2"/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Sensitivity Answer</vt:lpstr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Hogan</dc:creator>
  <cp:lastModifiedBy>HKS</cp:lastModifiedBy>
  <dcterms:created xsi:type="dcterms:W3CDTF">2013-06-06T20:31:49Z</dcterms:created>
  <dcterms:modified xsi:type="dcterms:W3CDTF">2019-12-16T18:17:15Z</dcterms:modified>
</cp:coreProperties>
</file>